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llures VMA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<sst xmlns="http://schemas.openxmlformats.org/spreadsheetml/2006/main" uniqueCount="37">
  <si>
    <t>TABLEAU DES ALLURES D'ENTRAÎNEMENT</t>
  </si>
  <si>
    <t>VMA du sportif (km/h) :</t>
  </si>
  <si>
    <t>⬅ À modifier</t>
  </si>
  <si>
    <t>Zone</t>
  </si>
  <si>
    <t>Repère physiologique</t>
  </si>
  <si>
    <t>% VMA</t>
  </si>
  <si>
    <t>Vitesse (km/h)</t>
  </si>
  <si>
    <t>100 m</t>
  </si>
  <si>
    <t>200 m</t>
  </si>
  <si>
    <t>300 m</t>
  </si>
  <si>
    <t>400 m</t>
  </si>
  <si>
    <t>500 m</t>
  </si>
  <si>
    <t>800 m</t>
  </si>
  <si>
    <t>1 000 m</t>
  </si>
  <si>
    <t>2 000 m</t>
  </si>
  <si>
    <t>Z1</t>
  </si>
  <si>
    <t>Très facile</t>
  </si>
  <si>
    <t>Z2</t>
  </si>
  <si>
    <t>Facile</t>
  </si>
  <si>
    <t>Sub T</t>
  </si>
  <si>
    <t>Endurance active</t>
  </si>
  <si>
    <t>SV1</t>
  </si>
  <si>
    <t>Seuil aérobie</t>
  </si>
  <si>
    <t>AS21</t>
  </si>
  <si>
    <t>Entre SV1 et SV2</t>
  </si>
  <si>
    <t>SV2</t>
  </si>
  <si>
    <t>Seuil anaérobie</t>
  </si>
  <si>
    <t>AS10</t>
  </si>
  <si>
    <t>Légèrement au dessus SV2</t>
  </si>
  <si>
    <t>AS5</t>
  </si>
  <si>
    <t>Légèrement en dessous VMA</t>
  </si>
  <si>
    <t>VMA</t>
  </si>
  <si>
    <t>Vitesse maximale aérobie</t>
  </si>
  <si>
    <t>AS1500</t>
  </si>
  <si>
    <t>Fractionné court</t>
  </si>
  <si>
    <t>AS800</t>
  </si>
  <si>
    <t>Note : les repères SV1, Sub T et SV2 sont indicatifs. Les seuils physiologiques réels varient selon chaque sportif.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</si>
</sst>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.0"/>
    <numFmt numFmtId="60" formatCode="[mm]:ss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8"/>
      <name val="Calibri"/>
    </font>
    <font>
      <b val="1"/>
      <sz val="11"/>
      <color indexed="8"/>
      <name val="Calibri"/>
    </font>
    <font>
      <i val="1"/>
      <sz val="10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1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9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12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59" fontId="4" fillId="2" borderId="4" applyNumberFormat="1" applyFont="1" applyFill="1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49" fontId="4" fillId="3" borderId="7" applyNumberFormat="1" applyFont="1" applyFill="1" applyBorder="1" applyAlignment="1" applyProtection="0">
      <alignment horizontal="center" vertical="center" wrapText="1"/>
    </xf>
    <xf numFmtId="49" fontId="4" fillId="3" borderId="8" applyNumberFormat="1" applyFont="1" applyFill="1" applyBorder="1" applyAlignment="1" applyProtection="0">
      <alignment horizontal="center" vertical="center" wrapText="1"/>
    </xf>
    <xf numFmtId="49" fontId="4" fillId="3" borderId="9" applyNumberFormat="1" applyFont="1" applyFill="1" applyBorder="1" applyAlignment="1" applyProtection="0">
      <alignment horizontal="center" vertical="center" wrapText="1"/>
    </xf>
    <xf numFmtId="49" fontId="0" fillId="4" borderId="10" applyNumberFormat="1" applyFont="1" applyFill="1" applyBorder="1" applyAlignment="1" applyProtection="0">
      <alignment horizontal="center" vertical="center"/>
    </xf>
    <xf numFmtId="0" fontId="0" fillId="4" borderId="10" applyNumberFormat="1" applyFont="1" applyFill="1" applyBorder="1" applyAlignment="1" applyProtection="0">
      <alignment horizontal="center" vertical="center"/>
    </xf>
    <xf numFmtId="2" fontId="0" fillId="4" borderId="10" applyNumberFormat="1" applyFont="1" applyFill="1" applyBorder="1" applyAlignment="1" applyProtection="0">
      <alignment horizontal="center" vertical="center"/>
    </xf>
    <xf numFmtId="60" fontId="0" fillId="4" borderId="10" applyNumberFormat="1" applyFont="1" applyFill="1" applyBorder="1" applyAlignment="1" applyProtection="0">
      <alignment horizontal="center" vertical="center"/>
    </xf>
    <xf numFmtId="0" fontId="0" borderId="11" applyNumberFormat="0" applyFont="1" applyFill="0" applyBorder="1" applyAlignment="1" applyProtection="0">
      <alignment vertical="bottom"/>
    </xf>
    <xf numFmtId="49" fontId="5" fillId="4" borderId="1" applyNumberFormat="1" applyFont="1" applyFill="1" applyBorder="1" applyAlignment="1" applyProtection="0">
      <alignment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c"/>
      <rgbColor rgb="ffd9eaf7"/>
      <rgbColor rgb="ffbfbfbf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19"/>
  <sheetViews>
    <sheetView workbookViewId="0" showGridLines="0" defaultGridColor="1"/>
  </sheetViews>
  <sheetFormatPr defaultColWidth="8.83333" defaultRowHeight="15" customHeight="1" outlineLevelRow="0" outlineLevelCol="0"/>
  <cols>
    <col min="1" max="1" width="22" style="1" customWidth="1"/>
    <col min="2" max="2" width="25" style="1" customWidth="1"/>
    <col min="3" max="3" width="10" style="1" customWidth="1"/>
    <col min="4" max="4" width="16" style="1" customWidth="1"/>
    <col min="5" max="10" width="10" style="1" customWidth="1"/>
    <col min="11" max="12" width="12" style="1" customWidth="1"/>
    <col min="13" max="16384" width="8.85156" style="1" customWidth="1"/>
  </cols>
  <sheetData>
    <row r="1" ht="19.4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</row>
    <row r="3" ht="13.55" customHeight="1">
      <c r="A3" t="s" s="5">
        <v>1</v>
      </c>
      <c r="B3" s="6">
        <v>19</v>
      </c>
      <c r="C3" t="s" s="7">
        <v>2</v>
      </c>
      <c r="D3" s="3"/>
      <c r="E3" s="3"/>
      <c r="F3" s="3"/>
      <c r="G3" s="3"/>
      <c r="H3" s="3"/>
      <c r="I3" s="3"/>
      <c r="J3" s="3"/>
      <c r="K3" s="3"/>
      <c r="L3" s="3"/>
    </row>
    <row r="4" ht="13.55" customHeight="1">
      <c r="A4" s="4"/>
      <c r="B4" s="8"/>
      <c r="C4" s="4"/>
      <c r="D4" s="4"/>
      <c r="E4" s="4"/>
      <c r="F4" s="4"/>
      <c r="G4" s="4"/>
      <c r="H4" s="4"/>
      <c r="I4" s="4"/>
      <c r="J4" s="4"/>
      <c r="K4" s="4"/>
      <c r="L4" s="4"/>
    </row>
    <row r="5" ht="35" customHeight="1">
      <c r="A5" t="s" s="9">
        <v>3</v>
      </c>
      <c r="B5" t="s" s="10">
        <v>4</v>
      </c>
      <c r="C5" t="s" s="10">
        <v>5</v>
      </c>
      <c r="D5" t="s" s="10">
        <v>6</v>
      </c>
      <c r="E5" t="s" s="10">
        <v>7</v>
      </c>
      <c r="F5" t="s" s="10">
        <v>8</v>
      </c>
      <c r="G5" t="s" s="10">
        <v>9</v>
      </c>
      <c r="H5" t="s" s="10">
        <v>10</v>
      </c>
      <c r="I5" t="s" s="10">
        <v>11</v>
      </c>
      <c r="J5" t="s" s="10">
        <v>12</v>
      </c>
      <c r="K5" t="s" s="10">
        <v>13</v>
      </c>
      <c r="L5" t="s" s="11">
        <v>14</v>
      </c>
    </row>
    <row r="6" ht="13.55" customHeight="1">
      <c r="A6" t="s" s="12">
        <v>15</v>
      </c>
      <c r="B6" t="s" s="12">
        <v>16</v>
      </c>
      <c r="C6" s="13">
        <v>60</v>
      </c>
      <c r="D6" s="14" cm="1">
        <f t="array" ref="D6">$B$3*C6/100</f>
        <v>11.4</v>
      </c>
      <c r="E6" s="15" cm="1">
        <f t="array" ref="E6">(0*7+(100*3.6)/($B$3*C6/100)/86400)</f>
        <v>0.0003654970760233918</v>
      </c>
      <c r="F6" s="15" cm="1">
        <f t="array" ref="F6">(0*7+(200*3.6)/($B$3*C6/100)/86400)</f>
        <v>0.0007309941520467836</v>
      </c>
      <c r="G6" s="15" cm="1">
        <f t="array" ref="G6">(0*7+(300*3.6)/($B$3*C6/100)/86400)</f>
        <v>0.001096491228070175</v>
      </c>
      <c r="H6" s="15" cm="1">
        <f t="array" ref="H6">(0*7+(400*3.6)/($B$3*C6/100)/86400)</f>
        <v>0.001461988304093567</v>
      </c>
      <c r="I6" s="15" cm="1">
        <f t="array" ref="I6">(0*7+(500*3.6)/($B$3*C6/100)/86400)</f>
        <v>0.001827485380116959</v>
      </c>
      <c r="J6" s="15" cm="1">
        <f t="array" ref="J6">(0*7+(800*3.6)/($B$3*C6/100)/86400)</f>
        <v>0.002923976608187134</v>
      </c>
      <c r="K6" s="15" cm="1">
        <f t="array" ref="K6">(0*7+(1000*3.6)/($B$3*C6/100)/86400)</f>
        <v>0.003654970760233918</v>
      </c>
      <c r="L6" s="15" cm="1">
        <f t="array" ref="L6">(0*7+(2000*3.6)/($B$3*C6/100)/86400)</f>
        <v>0.007309941520467836</v>
      </c>
    </row>
    <row r="7" ht="13.55" customHeight="1">
      <c r="A7" t="s" s="12">
        <v>17</v>
      </c>
      <c r="B7" t="s" s="12">
        <v>18</v>
      </c>
      <c r="C7" s="13">
        <v>68</v>
      </c>
      <c r="D7" s="14" cm="1">
        <f t="array" ref="D7">$B$3*C7/100</f>
        <v>12.92</v>
      </c>
      <c r="E7" s="15" cm="1">
        <f t="array" ref="E7">(0*7+(100*3.6)/($B$3*C7/100)/86400)</f>
        <v>0.0003224974200206398</v>
      </c>
      <c r="F7" s="15" cm="1">
        <f t="array" ref="F7">(0*7+(200*3.6)/($B$3*C7/100)/86400)</f>
        <v>0.0006449948400412797</v>
      </c>
      <c r="G7" s="15" cm="1">
        <f t="array" ref="G7">(0*7+(300*3.6)/($B$3*C7/100)/86400)</f>
        <v>0.0009674922600619196</v>
      </c>
      <c r="H7" s="15" cm="1">
        <f t="array" ref="H7">(0*7+(400*3.6)/($B$3*C7/100)/86400)</f>
        <v>0.001289989680082559</v>
      </c>
      <c r="I7" s="15" cm="1">
        <f t="array" ref="I7">(0*7+(500*3.6)/($B$3*C7/100)/86400)</f>
        <v>0.001612487100103199</v>
      </c>
      <c r="J7" s="15" cm="1">
        <f t="array" ref="J7">(0*7+(800*3.6)/($B$3*C7/100)/86400)</f>
        <v>0.002579979360165119</v>
      </c>
      <c r="K7" s="15" cm="1">
        <f t="array" ref="K7">(0*7+(1000*3.6)/($B$3*C7/100)/86400)</f>
        <v>0.003224974200206398</v>
      </c>
      <c r="L7" s="15" cm="1">
        <f t="array" ref="L7">(0*7+(2000*3.6)/($B$3*C7/100)/86400)</f>
        <v>0.006449948400412796</v>
      </c>
    </row>
    <row r="8" ht="13.55" customHeight="1">
      <c r="A8" t="s" s="12">
        <v>19</v>
      </c>
      <c r="B8" t="s" s="12">
        <v>20</v>
      </c>
      <c r="C8" s="13">
        <v>75</v>
      </c>
      <c r="D8" s="14" cm="1">
        <f t="array" ref="D8">$B$3*C8/100</f>
        <v>14.25</v>
      </c>
      <c r="E8" s="15" cm="1">
        <f t="array" ref="E8">(0*7+(100*3.6)/($B$3*C8/100)/86400)</f>
        <v>0.0002923976608187135</v>
      </c>
      <c r="F8" s="15" cm="1">
        <f t="array" ref="F8">(0*7+(200*3.6)/($B$3*C8/100)/86400)</f>
        <v>0.0005847953216374269</v>
      </c>
      <c r="G8" s="15" cm="1">
        <f t="array" ref="G8">(0*7+(300*3.6)/($B$3*C8/100)/86400)</f>
        <v>0.0008771929824561405</v>
      </c>
      <c r="H8" s="15" cm="1">
        <f t="array" ref="H8">(0*7+(400*3.6)/($B$3*C8/100)/86400)</f>
        <v>0.001169590643274854</v>
      </c>
      <c r="I8" s="15" cm="1">
        <f t="array" ref="I8">(0*7+(500*3.6)/($B$3*C8/100)/86400)</f>
        <v>0.001461988304093567</v>
      </c>
      <c r="J8" s="15" cm="1">
        <f t="array" ref="J8">(0*7+(800*3.6)/($B$3*C8/100)/86400)</f>
        <v>0.002339181286549708</v>
      </c>
      <c r="K8" s="15" cm="1">
        <f t="array" ref="K8">(0*7+(1000*3.6)/($B$3*C8/100)/86400)</f>
        <v>0.002923976608187134</v>
      </c>
      <c r="L8" s="15" cm="1">
        <f t="array" ref="L8">(0*7+(2000*3.6)/($B$3*C8/100)/86400)</f>
        <v>0.005847953216374269</v>
      </c>
    </row>
    <row r="9" ht="13.55" customHeight="1">
      <c r="A9" t="s" s="12">
        <v>21</v>
      </c>
      <c r="B9" t="s" s="12">
        <v>22</v>
      </c>
      <c r="C9" s="13">
        <v>80</v>
      </c>
      <c r="D9" s="14" cm="1">
        <f t="array" ref="D9">$B$3*C9/100</f>
        <v>15.2</v>
      </c>
      <c r="E9" s="15" cm="1">
        <f t="array" ref="E9">(0*7+(100*3.6)/($B$3*C9/100)/86400)</f>
        <v>0.0002741228070175438</v>
      </c>
      <c r="F9" s="15" cm="1">
        <f t="array" ref="F9">(0*7+(200*3.6)/($B$3*C9/100)/86400)</f>
        <v>0.0005482456140350877</v>
      </c>
      <c r="G9" s="15" cm="1">
        <f t="array" ref="G9">(0*7+(300*3.6)/($B$3*C9/100)/86400)</f>
        <v>0.0008223684210526316</v>
      </c>
      <c r="H9" s="15" cm="1">
        <f t="array" ref="H9">(0*7+(400*3.6)/($B$3*C9/100)/86400)</f>
        <v>0.001096491228070175</v>
      </c>
      <c r="I9" s="15" cm="1">
        <f t="array" ref="I9">(0*7+(500*3.6)/($B$3*C9/100)/86400)</f>
        <v>0.001370614035087719</v>
      </c>
      <c r="J9" s="15" cm="1">
        <f t="array" ref="J9">(0*7+(800*3.6)/($B$3*C9/100)/86400)</f>
        <v>0.002192982456140351</v>
      </c>
      <c r="K9" s="15" cm="1">
        <f t="array" ref="K9">(0*7+(1000*3.6)/($B$3*C9/100)/86400)</f>
        <v>0.002741228070175438</v>
      </c>
      <c r="L9" s="15" cm="1">
        <f t="array" ref="L9">(0*7+(2000*3.6)/($B$3*C9/100)/86400)</f>
        <v>0.005482456140350877</v>
      </c>
    </row>
    <row r="10" ht="13.55" customHeight="1">
      <c r="A10" t="s" s="12">
        <v>23</v>
      </c>
      <c r="B10" t="s" s="12">
        <v>24</v>
      </c>
      <c r="C10" s="13">
        <v>85</v>
      </c>
      <c r="D10" s="14" cm="1">
        <f t="array" ref="D10">$B$3*C10/100</f>
        <v>16.15</v>
      </c>
      <c r="E10" s="15" cm="1">
        <f t="array" ref="E10">(0*7+(100*3.6)/($B$3*C10/100)/86400)</f>
        <v>0.0002579979360165118</v>
      </c>
      <c r="F10" s="15" cm="1">
        <f t="array" ref="F10">(0*7+(200*3.6)/($B$3*C10/100)/86400)</f>
        <v>0.0005159958720330237</v>
      </c>
      <c r="G10" s="15" cm="1">
        <f t="array" ref="G10">(0*7+(300*3.6)/($B$3*C10/100)/86400)</f>
        <v>0.0007739938080495357</v>
      </c>
      <c r="H10" s="15" cm="1">
        <f t="array" ref="H10">(0*7+(400*3.6)/($B$3*C10/100)/86400)</f>
        <v>0.001031991744066047</v>
      </c>
      <c r="I10" s="15" cm="1">
        <f t="array" ref="I10">(0*7+(500*3.6)/($B$3*C10/100)/86400)</f>
        <v>0.001289989680082559</v>
      </c>
      <c r="J10" s="15" cm="1">
        <f t="array" ref="J10">(0*7+(800*3.6)/($B$3*C10/100)/86400)</f>
        <v>0.002063983488132095</v>
      </c>
      <c r="K10" s="15" cm="1">
        <f t="array" ref="K10">(0*7+(1000*3.6)/($B$3*C10/100)/86400)</f>
        <v>0.002579979360165119</v>
      </c>
      <c r="L10" s="15" cm="1">
        <f t="array" ref="L10">(0*7+(2000*3.6)/($B$3*C10/100)/86400)</f>
        <v>0.005159958720330237</v>
      </c>
    </row>
    <row r="11" ht="13.55" customHeight="1">
      <c r="A11" t="s" s="12">
        <v>25</v>
      </c>
      <c r="B11" t="s" s="12">
        <v>26</v>
      </c>
      <c r="C11" s="13">
        <v>87</v>
      </c>
      <c r="D11" s="14" cm="1">
        <f t="array" ref="D11">$B$3*C11/100</f>
        <v>16.53</v>
      </c>
      <c r="E11" s="15" cm="1">
        <f t="array" ref="E11">(0*7+(100*3.6)/($B$3*C11/100)/86400)</f>
        <v>0.0002520669489816495</v>
      </c>
      <c r="F11" s="15" cm="1">
        <f t="array" ref="F11">(0*7+(200*3.6)/($B$3*C11/100)/86400)</f>
        <v>0.000504133897963299</v>
      </c>
      <c r="G11" s="15" cm="1">
        <f t="array" ref="G11">(0*7+(300*3.6)/($B$3*C11/100)/86400)</f>
        <v>0.0007562008469449486</v>
      </c>
      <c r="H11" s="15" cm="1">
        <f t="array" ref="H11">(0*7+(400*3.6)/($B$3*C11/100)/86400)</f>
        <v>0.001008267795926598</v>
      </c>
      <c r="I11" s="15" cm="1">
        <f t="array" ref="I11">(0*7+(500*3.6)/($B$3*C11/100)/86400)</f>
        <v>0.001260334744908248</v>
      </c>
      <c r="J11" s="15" cm="1">
        <f t="array" ref="J11">(0*7+(800*3.6)/($B$3*C11/100)/86400)</f>
        <v>0.002016535591853196</v>
      </c>
      <c r="K11" s="15" cm="1">
        <f t="array" ref="K11">(0*7+(1000*3.6)/($B$3*C11/100)/86400)</f>
        <v>0.002520669489816495</v>
      </c>
      <c r="L11" s="15" cm="1">
        <f t="array" ref="L11">(0*7+(2000*3.6)/($B$3*C11/100)/86400)</f>
        <v>0.00504133897963299</v>
      </c>
    </row>
    <row r="12" ht="13.55" customHeight="1">
      <c r="A12" t="s" s="12">
        <v>27</v>
      </c>
      <c r="B12" t="s" s="12">
        <v>28</v>
      </c>
      <c r="C12" s="13">
        <v>90</v>
      </c>
      <c r="D12" s="14" cm="1">
        <f t="array" ref="D12">$B$3*C12/100</f>
        <v>17.1</v>
      </c>
      <c r="E12" s="15" cm="1">
        <f t="array" ref="E12">(0*7+(100*3.6)/($B$3*C12/100)/86400)</f>
        <v>0.0002436647173489279</v>
      </c>
      <c r="F12" s="15" cm="1">
        <f t="array" ref="F12">(0*7+(200*3.6)/($B$3*C12/100)/86400)</f>
        <v>0.0004873294346978557</v>
      </c>
      <c r="G12" s="15" cm="1">
        <f t="array" ref="G12">(0*7+(300*3.6)/($B$3*C12/100)/86400)</f>
        <v>0.0007309941520467836</v>
      </c>
      <c r="H12" s="15" cm="1">
        <f t="array" ref="H12">(0*7+(400*3.6)/($B$3*C12/100)/86400)</f>
        <v>0.0009746588693957114</v>
      </c>
      <c r="I12" s="15" cm="1">
        <f t="array" ref="I12">(0*7+(500*3.6)/($B$3*C12/100)/86400)</f>
        <v>0.001218323586744639</v>
      </c>
      <c r="J12" s="15" cm="1">
        <f t="array" ref="J12">(0*7+(800*3.6)/($B$3*C12/100)/86400)</f>
        <v>0.001949317738791423</v>
      </c>
      <c r="K12" s="15" cm="1">
        <f t="array" ref="K12">(0*7+(1000*3.6)/($B$3*C12/100)/86400)</f>
        <v>0.002436647173489279</v>
      </c>
      <c r="L12" s="15" cm="1">
        <f t="array" ref="L12">(0*7+(2000*3.6)/($B$3*C12/100)/86400)</f>
        <v>0.004873294346978557</v>
      </c>
    </row>
    <row r="13" ht="13.55" customHeight="1">
      <c r="A13" t="s" s="12">
        <v>29</v>
      </c>
      <c r="B13" t="s" s="12">
        <v>30</v>
      </c>
      <c r="C13" s="13">
        <v>95</v>
      </c>
      <c r="D13" s="14" cm="1">
        <f t="array" ref="D13">$B$3*C13/100</f>
        <v>18.05</v>
      </c>
      <c r="E13" s="15" cm="1">
        <f t="array" ref="E13">(0*7+(100*3.6)/($B$3*C13/100)/86400)</f>
        <v>0.0002308402585410895</v>
      </c>
      <c r="F13" s="15" cm="1">
        <f t="array" ref="F13">(0*7+(200*3.6)/($B$3*C13/100)/86400)</f>
        <v>0.0004616805170821791</v>
      </c>
      <c r="G13" s="15" cm="1">
        <f t="array" ref="G13">(0*7+(300*3.6)/($B$3*C13/100)/86400)</f>
        <v>0.0006925207756232687</v>
      </c>
      <c r="H13" s="15" cm="1">
        <f t="array" ref="H13">(0*7+(400*3.6)/($B$3*C13/100)/86400)</f>
        <v>0.0009233610341643581</v>
      </c>
      <c r="I13" s="15" cm="1">
        <f t="array" ref="I13">(0*7+(500*3.6)/($B$3*C13/100)/86400)</f>
        <v>0.001154201292705448</v>
      </c>
      <c r="J13" s="15" cm="1">
        <f t="array" ref="J13">(0*7+(800*3.6)/($B$3*C13/100)/86400)</f>
        <v>0.001846722068328716</v>
      </c>
      <c r="K13" s="15" cm="1">
        <f t="array" ref="K13">(0*7+(1000*3.6)/($B$3*C13/100)/86400)</f>
        <v>0.002308402585410896</v>
      </c>
      <c r="L13" s="15" cm="1">
        <f t="array" ref="L13">(0*7+(2000*3.6)/($B$3*C13/100)/86400)</f>
        <v>0.004616805170821791</v>
      </c>
    </row>
    <row r="14" ht="13.55" customHeight="1">
      <c r="A14" t="s" s="12">
        <v>31</v>
      </c>
      <c r="B14" t="s" s="12">
        <v>32</v>
      </c>
      <c r="C14" s="13">
        <v>100</v>
      </c>
      <c r="D14" s="14" cm="1">
        <f t="array" ref="D14">$B$3*C14/100</f>
        <v>19</v>
      </c>
      <c r="E14" s="15" cm="1">
        <f t="array" ref="E14">(0*7+(100*3.6)/($B$3*C14/100)/86400)</f>
        <v>0.0002192982456140351</v>
      </c>
      <c r="F14" s="15" cm="1">
        <f t="array" ref="F14">(0*7+(200*3.6)/($B$3*C14/100)/86400)</f>
        <v>0.0004385964912280702</v>
      </c>
      <c r="G14" s="15" cm="1">
        <f t="array" ref="G14">(0*7+(300*3.6)/($B$3*C14/100)/86400)</f>
        <v>0.0006578947368421052</v>
      </c>
      <c r="H14" s="15" cm="1">
        <f t="array" ref="H14">(0*7+(400*3.6)/($B$3*C14/100)/86400)</f>
        <v>0.0008771929824561405</v>
      </c>
      <c r="I14" s="15" cm="1">
        <f t="array" ref="I14">(0*7+(500*3.6)/($B$3*C14/100)/86400)</f>
        <v>0.001096491228070175</v>
      </c>
      <c r="J14" s="15" cm="1">
        <f t="array" ref="J14">(0*7+(800*3.6)/($B$3*C14/100)/86400)</f>
        <v>0.001754385964912281</v>
      </c>
      <c r="K14" s="15" cm="1">
        <f t="array" ref="K14">(0*7+(1000*3.6)/($B$3*C14/100)/86400)</f>
        <v>0.002192982456140351</v>
      </c>
      <c r="L14" s="15" cm="1">
        <f t="array" ref="L14">(0*7+(2000*3.6)/($B$3*C14/100)/86400)</f>
        <v>0.004385964912280702</v>
      </c>
    </row>
    <row r="15" ht="13.55" customHeight="1">
      <c r="A15" t="s" s="12">
        <v>33</v>
      </c>
      <c r="B15" t="s" s="12">
        <v>34</v>
      </c>
      <c r="C15" s="13">
        <v>110</v>
      </c>
      <c r="D15" s="14" cm="1">
        <f t="array" ref="D15">$B$3*C15/100</f>
        <v>20.9</v>
      </c>
      <c r="E15" s="15" cm="1">
        <f t="array" ref="E15">(0*7+(100*3.6)/($B$3*C15/100)/86400)</f>
        <v>0.0001993620414673046</v>
      </c>
      <c r="F15" s="15" cm="1">
        <f t="array" ref="F15">(0*7+(200*3.6)/($B$3*C15/100)/86400)</f>
        <v>0.0003987240829346093</v>
      </c>
      <c r="G15" s="15" cm="1">
        <f t="array" ref="G15">(0*7+(300*3.6)/($B$3*C15/100)/86400)</f>
        <v>0.0005980861244019139</v>
      </c>
      <c r="H15" s="15" cm="1">
        <f t="array" ref="H15">(0*7+(400*3.6)/($B$3*C15/100)/86400)</f>
        <v>0.0007974481658692185</v>
      </c>
      <c r="I15" s="15" cm="1">
        <f t="array" ref="I15">(0*7+(500*3.6)/($B$3*C15/100)/86400)</f>
        <v>0.0009968102073365231</v>
      </c>
      <c r="J15" s="15" cm="1">
        <f t="array" ref="J15">(0*7+(800*3.6)/($B$3*C15/100)/86400)</f>
        <v>0.001594896331738437</v>
      </c>
      <c r="K15" s="15" cm="1">
        <f t="array" ref="K15">(0*7+(1000*3.6)/($B$3*C15/100)/86400)</f>
        <v>0.001993620414673046</v>
      </c>
      <c r="L15" s="15" cm="1">
        <f t="array" ref="L15">(0*7+(2000*3.6)/($B$3*C15/100)/86400)</f>
        <v>0.003987240829346092</v>
      </c>
    </row>
    <row r="16" ht="13.55" customHeight="1">
      <c r="A16" t="s" s="12">
        <v>35</v>
      </c>
      <c r="B16" t="s" s="12">
        <v>34</v>
      </c>
      <c r="C16" s="13">
        <v>115</v>
      </c>
      <c r="D16" s="14" cm="1">
        <f t="array" ref="D16">$B$3*C16/100</f>
        <v>21.85</v>
      </c>
      <c r="E16" s="15" cm="1">
        <f t="array" ref="E16">(0*7+(100*3.6)/($B$3*C16/100)/86400)</f>
        <v>0.0001906941266209001</v>
      </c>
      <c r="F16" s="15" cm="1">
        <f t="array" ref="F16">(0*7+(200*3.6)/($B$3*C16/100)/86400)</f>
        <v>0.0003813882532418002</v>
      </c>
      <c r="G16" s="15" cm="1">
        <f t="array" ref="G16">(0*7+(300*3.6)/($B$3*C16/100)/86400)</f>
        <v>0.0005720823798627002</v>
      </c>
      <c r="H16" s="15" cm="1">
        <f t="array" ref="H16">(0*7+(400*3.6)/($B$3*C16/100)/86400)</f>
        <v>0.0007627765064836003</v>
      </c>
      <c r="I16" s="15" cm="1">
        <f t="array" ref="I16">(0*7+(500*3.6)/($B$3*C16/100)/86400)</f>
        <v>0.0009534706331045003</v>
      </c>
      <c r="J16" s="15" cm="1">
        <f t="array" ref="J16">(0*7+(800*3.6)/($B$3*C16/100)/86400)</f>
        <v>0.001525553012967201</v>
      </c>
      <c r="K16" s="15" cm="1">
        <f t="array" ref="K16">(0*7+(1000*3.6)/($B$3*C16/100)/86400)</f>
        <v>0.001906941266209001</v>
      </c>
      <c r="L16" s="15" cm="1">
        <f t="array" ref="L16">(0*7+(2000*3.6)/($B$3*C16/100)/86400)</f>
        <v>0.003813882532418001</v>
      </c>
    </row>
    <row r="17" ht="13.5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ht="13.5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13.75" customHeight="1">
      <c r="A19" t="s" s="17">
        <v>36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</sheetData>
  <mergeCells count="2">
    <mergeCell ref="A19:L19"/>
    <mergeCell ref="A1:L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